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chau\OneDrive\Área de Trabalho\"/>
    </mc:Choice>
  </mc:AlternateContent>
  <xr:revisionPtr revIDLastSave="0" documentId="13_ncr:1_{E02EEEC0-7BB4-4EF8-800C-2642CC069214}" xr6:coauthVersionLast="47" xr6:coauthVersionMax="47" xr10:uidLastSave="{00000000-0000-0000-0000-000000000000}"/>
  <bookViews>
    <workbookView xWindow="-120" yWindow="-120" windowWidth="29040" windowHeight="15720" xr2:uid="{6B9FEF65-5405-41C1-8910-FC8E384614D6}"/>
  </bookViews>
  <sheets>
    <sheet name="Planilha1" sheetId="1" r:id="rId1"/>
  </sheets>
  <definedNames>
    <definedName name="solver_adj" localSheetId="0" hidden="1">Planilha1!$D$5:$D$8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Planilha1!$B$45:$B$50</definedName>
    <definedName name="solver_lhs2" localSheetId="0" hidden="1">Planilha1!$D$5:$D$8</definedName>
    <definedName name="solver_lhs3" localSheetId="0" hidden="1">Planilha1!$D$5:$D$8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Planilha1!$C$40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hs1" localSheetId="0" hidden="1">Planilha1!$D$45:$D$50</definedName>
    <definedName name="solver_rhs2" localSheetId="0" hidden="1">Planilha1!$E$5:$E$8</definedName>
    <definedName name="solver_rhs3" localSheetId="0" hidden="1">Planilha1!$B$5:$B$8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9" i="1"/>
  <c r="C28" i="1"/>
  <c r="C30" i="1" s="1"/>
  <c r="C23" i="1"/>
  <c r="C19" i="1"/>
  <c r="C18" i="1"/>
  <c r="C17" i="1"/>
  <c r="C16" i="1"/>
  <c r="C40" i="1" l="1"/>
  <c r="C34" i="1"/>
  <c r="B49" i="1" s="1"/>
  <c r="C33" i="1"/>
  <c r="C35" i="1" s="1"/>
  <c r="B48" i="1" s="1"/>
  <c r="C31" i="1"/>
  <c r="C32" i="1" s="1"/>
  <c r="B50" i="1" l="1"/>
  <c r="B47" i="1"/>
  <c r="B46" i="1"/>
  <c r="B45" i="1"/>
</calcChain>
</file>

<file path=xl/sharedStrings.xml><?xml version="1.0" encoding="utf-8"?>
<sst xmlns="http://schemas.openxmlformats.org/spreadsheetml/2006/main" count="119" uniqueCount="79">
  <si>
    <t>PROJETO ÓTIMO DE VIGASI USANDO O EXCEL SOLVER</t>
  </si>
  <si>
    <t>1. VARIÁVEIS DE PROJETO</t>
  </si>
  <si>
    <t>NOME</t>
  </si>
  <si>
    <t>LIMITE INFERIOR</t>
  </si>
  <si>
    <t>SIMBOLO</t>
  </si>
  <si>
    <t>VALOR</t>
  </si>
  <si>
    <t>LIMITE SUPERIOR</t>
  </si>
  <si>
    <t>UNIDADE</t>
  </si>
  <si>
    <t>altura da alma</t>
  </si>
  <si>
    <t>espessura da alma</t>
  </si>
  <si>
    <t>comprimento da mesa</t>
  </si>
  <si>
    <t>espessura da mesa</t>
  </si>
  <si>
    <t>h</t>
  </si>
  <si>
    <t>tw</t>
  </si>
  <si>
    <t>b</t>
  </si>
  <si>
    <t>tf</t>
  </si>
  <si>
    <t>m</t>
  </si>
  <si>
    <t>2. PARAMETROS</t>
  </si>
  <si>
    <t>L</t>
  </si>
  <si>
    <t>E</t>
  </si>
  <si>
    <t>sigma_y</t>
  </si>
  <si>
    <t>sigma_a</t>
  </si>
  <si>
    <t>tau_a</t>
  </si>
  <si>
    <t>sigma_f</t>
  </si>
  <si>
    <t>sigma_w</t>
  </si>
  <si>
    <t>sigma_t</t>
  </si>
  <si>
    <t>Pm</t>
  </si>
  <si>
    <t>Da</t>
  </si>
  <si>
    <t>GPa</t>
  </si>
  <si>
    <t>MPa</t>
  </si>
  <si>
    <t>kN</t>
  </si>
  <si>
    <t>Ps</t>
  </si>
  <si>
    <t>Comprimento do vão</t>
  </si>
  <si>
    <t>Módulo de elasticidade</t>
  </si>
  <si>
    <t>Tensão de escoamento</t>
  </si>
  <si>
    <t>Tensão de flexão admissível</t>
  </si>
  <si>
    <t>Tensão de cisalhamento admissível</t>
  </si>
  <si>
    <t>Tensão de flambagem limite da mesa</t>
  </si>
  <si>
    <t>Tensão de flambagem limite da alma</t>
  </si>
  <si>
    <t>Tensão de fadiga admissivel</t>
  </si>
  <si>
    <t>Carga de momento concentrada</t>
  </si>
  <si>
    <t>carga de cisalhamento concentrada</t>
  </si>
  <si>
    <t>Deflexão admissivel</t>
  </si>
  <si>
    <t>3. VARIÁVEIS DEPENDENTES</t>
  </si>
  <si>
    <t>EQUAÇÃO</t>
  </si>
  <si>
    <t>Area da seção transversal</t>
  </si>
  <si>
    <t>Momento de inercia</t>
  </si>
  <si>
    <t>Carregamento uniforme</t>
  </si>
  <si>
    <t>Momento de flexão</t>
  </si>
  <si>
    <t>tensão de flexão</t>
  </si>
  <si>
    <t>força de cisalhamento</t>
  </si>
  <si>
    <t>deflexão</t>
  </si>
  <si>
    <t>tensão de cisalhamento média</t>
  </si>
  <si>
    <t>A</t>
  </si>
  <si>
    <t>M</t>
  </si>
  <si>
    <t>I</t>
  </si>
  <si>
    <t>w</t>
  </si>
  <si>
    <t>sigma</t>
  </si>
  <si>
    <t>S</t>
  </si>
  <si>
    <t>D</t>
  </si>
  <si>
    <t>tau</t>
  </si>
  <si>
    <t>m²</t>
  </si>
  <si>
    <t>m4</t>
  </si>
  <si>
    <t>kN/m</t>
  </si>
  <si>
    <t>kN.m</t>
  </si>
  <si>
    <t>4. FUNÇÃO OBJETIVO</t>
  </si>
  <si>
    <t>Volume do material</t>
  </si>
  <si>
    <t>V</t>
  </si>
  <si>
    <t>m³</t>
  </si>
  <si>
    <t>5. RESTRIÇÕES</t>
  </si>
  <si>
    <t>LADO ESQUERDO</t>
  </si>
  <si>
    <t>&lt;/&gt;/=</t>
  </si>
  <si>
    <t>LADO DIREITO</t>
  </si>
  <si>
    <t>Tensão de flambagem da mesa</t>
  </si>
  <si>
    <t>Tensão de flambagem da alma</t>
  </si>
  <si>
    <t>Tensão de cisalhamento</t>
  </si>
  <si>
    <t>Deflexão</t>
  </si>
  <si>
    <t>Tensão de fadiga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</si>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</sst>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B8B8-8958-4045-B1A8-615CB34C8ACF}">
  <dimension ref="A1:F50"/>
  <sheetViews>
    <sheetView tabSelected="1" workbookViewId="0">
      <selection activeCell="J25" sqref="J25"/>
    </sheetView>
  </sheetViews>
  <sheetFormatPr defaultRowHeight="15" x14ac:dyDescent="0.25"/>
  <cols>
    <col min="1" max="1" width="35.85546875" customWidth="1"/>
    <col min="2" max="2" width="15.5703125" bestFit="1" customWidth="1"/>
    <col min="4" max="4" width="13.42578125" bestFit="1" customWidth="1"/>
    <col min="5" max="5" width="34.7109375" bestFit="1" customWidth="1"/>
    <col min="6" max="6" width="9.28515625" bestFit="1" customWidth="1"/>
  </cols>
  <sheetData>
    <row r="1" spans="1:6" ht="36" x14ac:dyDescent="0.55000000000000004">
      <c r="A1" s="32" t="s">
        <v>0</v>
      </c>
      <c r="B1" s="33"/>
      <c r="C1" s="33"/>
      <c r="D1" s="33"/>
      <c r="E1" s="33"/>
    </row>
    <row r="2" spans="1:6" ht="15.75" thickBot="1" x14ac:dyDescent="0.3"/>
    <row r="3" spans="1:6" ht="15.75" thickBot="1" x14ac:dyDescent="0.3">
      <c r="A3" s="4" t="s">
        <v>1</v>
      </c>
      <c r="B3" s="5"/>
      <c r="C3" s="5"/>
      <c r="D3" s="5"/>
      <c r="E3" s="5"/>
      <c r="F3" s="6"/>
    </row>
    <row r="4" spans="1:6" ht="15.75" thickBot="1" x14ac:dyDescent="0.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</row>
    <row r="5" spans="1:6" x14ac:dyDescent="0.25">
      <c r="A5" s="10" t="s">
        <v>8</v>
      </c>
      <c r="B5" s="11">
        <v>0.3</v>
      </c>
      <c r="C5" s="11" t="s">
        <v>12</v>
      </c>
      <c r="D5" s="11">
        <v>0.3</v>
      </c>
      <c r="E5" s="11">
        <v>2.5</v>
      </c>
      <c r="F5" s="12" t="s">
        <v>16</v>
      </c>
    </row>
    <row r="6" spans="1:6" x14ac:dyDescent="0.25">
      <c r="A6" s="10" t="s">
        <v>9</v>
      </c>
      <c r="B6" s="11">
        <v>0.01</v>
      </c>
      <c r="C6" s="11" t="s">
        <v>13</v>
      </c>
      <c r="D6" s="11">
        <v>0.01</v>
      </c>
      <c r="E6" s="11">
        <v>0.1</v>
      </c>
      <c r="F6" s="12" t="s">
        <v>16</v>
      </c>
    </row>
    <row r="7" spans="1:6" x14ac:dyDescent="0.25">
      <c r="A7" s="10" t="s">
        <v>10</v>
      </c>
      <c r="B7" s="13">
        <v>0.3</v>
      </c>
      <c r="C7" s="13" t="s">
        <v>14</v>
      </c>
      <c r="D7" s="11">
        <v>0.3</v>
      </c>
      <c r="E7" s="11">
        <v>2.5</v>
      </c>
      <c r="F7" s="12" t="s">
        <v>16</v>
      </c>
    </row>
    <row r="8" spans="1:6" ht="15.75" thickBot="1" x14ac:dyDescent="0.3">
      <c r="A8" s="14" t="s">
        <v>11</v>
      </c>
      <c r="B8" s="15">
        <v>0.01</v>
      </c>
      <c r="C8" s="15" t="s">
        <v>15</v>
      </c>
      <c r="D8" s="15">
        <v>0.01</v>
      </c>
      <c r="E8" s="15">
        <v>0.1</v>
      </c>
      <c r="F8" s="16" t="s">
        <v>16</v>
      </c>
    </row>
    <row r="9" spans="1:6" x14ac:dyDescent="0.25">
      <c r="A9" s="11"/>
      <c r="B9" s="11"/>
      <c r="C9" s="11"/>
      <c r="D9" s="11"/>
      <c r="E9" s="11"/>
      <c r="F9" s="11"/>
    </row>
    <row r="10" spans="1:6" ht="15.75" thickBot="1" x14ac:dyDescent="0.3"/>
    <row r="11" spans="1:6" ht="15.75" thickBot="1" x14ac:dyDescent="0.3">
      <c r="A11" s="19" t="s">
        <v>17</v>
      </c>
      <c r="B11" s="20"/>
      <c r="C11" s="20"/>
      <c r="D11" s="21"/>
    </row>
    <row r="12" spans="1:6" ht="15.75" thickBot="1" x14ac:dyDescent="0.3">
      <c r="A12" s="22" t="s">
        <v>2</v>
      </c>
      <c r="B12" s="8" t="s">
        <v>4</v>
      </c>
      <c r="C12" s="23" t="s">
        <v>5</v>
      </c>
      <c r="D12" s="9" t="s">
        <v>7</v>
      </c>
    </row>
    <row r="13" spans="1:6" x14ac:dyDescent="0.25">
      <c r="A13" s="17" t="s">
        <v>32</v>
      </c>
      <c r="B13" s="11" t="s">
        <v>18</v>
      </c>
      <c r="C13" s="11">
        <v>25</v>
      </c>
      <c r="D13" s="12" t="s">
        <v>16</v>
      </c>
    </row>
    <row r="14" spans="1:6" x14ac:dyDescent="0.25">
      <c r="A14" s="17" t="s">
        <v>33</v>
      </c>
      <c r="B14" s="11" t="s">
        <v>19</v>
      </c>
      <c r="C14" s="11">
        <v>210</v>
      </c>
      <c r="D14" s="12" t="s">
        <v>28</v>
      </c>
    </row>
    <row r="15" spans="1:6" x14ac:dyDescent="0.25">
      <c r="A15" s="17" t="s">
        <v>34</v>
      </c>
      <c r="B15" s="11" t="s">
        <v>20</v>
      </c>
      <c r="C15" s="11">
        <v>262</v>
      </c>
      <c r="D15" s="12" t="s">
        <v>29</v>
      </c>
    </row>
    <row r="16" spans="1:6" x14ac:dyDescent="0.25">
      <c r="A16" s="17" t="s">
        <v>35</v>
      </c>
      <c r="B16" s="11" t="s">
        <v>21</v>
      </c>
      <c r="C16" s="29">
        <f>0.55*C15</f>
        <v>144.10000000000002</v>
      </c>
      <c r="D16" s="12" t="s">
        <v>29</v>
      </c>
    </row>
    <row r="17" spans="1:4" x14ac:dyDescent="0.25">
      <c r="A17" s="17" t="s">
        <v>36</v>
      </c>
      <c r="B17" s="11" t="s">
        <v>22</v>
      </c>
      <c r="C17" s="29">
        <f>0.33*C15</f>
        <v>86.460000000000008</v>
      </c>
      <c r="D17" s="12" t="s">
        <v>29</v>
      </c>
    </row>
    <row r="18" spans="1:4" x14ac:dyDescent="0.25">
      <c r="A18" s="17" t="s">
        <v>37</v>
      </c>
      <c r="B18" s="11" t="s">
        <v>23</v>
      </c>
      <c r="C18" s="29">
        <f>72845*(D8/D7)^2</f>
        <v>80.938888888888883</v>
      </c>
      <c r="D18" s="12" t="s">
        <v>29</v>
      </c>
    </row>
    <row r="19" spans="1:4" x14ac:dyDescent="0.25">
      <c r="A19" s="17" t="s">
        <v>38</v>
      </c>
      <c r="B19" s="11" t="s">
        <v>24</v>
      </c>
      <c r="C19" s="29">
        <f>3648276*(D6/D5)^2</f>
        <v>4053.64</v>
      </c>
      <c r="D19" s="12" t="s">
        <v>29</v>
      </c>
    </row>
    <row r="20" spans="1:4" x14ac:dyDescent="0.25">
      <c r="A20" s="17" t="s">
        <v>39</v>
      </c>
      <c r="B20" s="11" t="s">
        <v>25</v>
      </c>
      <c r="C20" s="29">
        <f>255/2</f>
        <v>127.5</v>
      </c>
      <c r="D20" s="12" t="s">
        <v>29</v>
      </c>
    </row>
    <row r="21" spans="1:4" x14ac:dyDescent="0.25">
      <c r="A21" s="17" t="s">
        <v>40</v>
      </c>
      <c r="B21" s="11" t="s">
        <v>26</v>
      </c>
      <c r="C21" s="11">
        <v>104</v>
      </c>
      <c r="D21" s="12" t="s">
        <v>30</v>
      </c>
    </row>
    <row r="22" spans="1:4" x14ac:dyDescent="0.25">
      <c r="A22" s="17" t="s">
        <v>41</v>
      </c>
      <c r="B22" s="11" t="s">
        <v>31</v>
      </c>
      <c r="C22" s="11">
        <v>155</v>
      </c>
      <c r="D22" s="12" t="s">
        <v>30</v>
      </c>
    </row>
    <row r="23" spans="1:4" ht="15.75" thickBot="1" x14ac:dyDescent="0.3">
      <c r="A23" s="18" t="s">
        <v>42</v>
      </c>
      <c r="B23" s="15" t="s">
        <v>27</v>
      </c>
      <c r="C23" s="30">
        <f>C13/800</f>
        <v>3.125E-2</v>
      </c>
      <c r="D23" s="16" t="s">
        <v>16</v>
      </c>
    </row>
    <row r="25" spans="1:4" ht="15.75" thickBot="1" x14ac:dyDescent="0.3"/>
    <row r="26" spans="1:4" ht="15.75" thickBot="1" x14ac:dyDescent="0.3">
      <c r="A26" s="19" t="s">
        <v>43</v>
      </c>
      <c r="B26" s="20"/>
      <c r="C26" s="20"/>
      <c r="D26" s="21"/>
    </row>
    <row r="27" spans="1:4" ht="15.75" thickBot="1" x14ac:dyDescent="0.3">
      <c r="A27" s="22" t="s">
        <v>2</v>
      </c>
      <c r="B27" s="8" t="s">
        <v>4</v>
      </c>
      <c r="C27" s="8" t="s">
        <v>44</v>
      </c>
      <c r="D27" s="9" t="s">
        <v>7</v>
      </c>
    </row>
    <row r="28" spans="1:4" x14ac:dyDescent="0.25">
      <c r="A28" s="17" t="s">
        <v>45</v>
      </c>
      <c r="B28" s="11" t="s">
        <v>53</v>
      </c>
      <c r="C28" s="29">
        <f>D5*D6+2*D7*D8</f>
        <v>9.0000000000000011E-3</v>
      </c>
      <c r="D28" s="12" t="s">
        <v>61</v>
      </c>
    </row>
    <row r="29" spans="1:4" x14ac:dyDescent="0.25">
      <c r="A29" s="17" t="s">
        <v>46</v>
      </c>
      <c r="B29" s="11" t="s">
        <v>55</v>
      </c>
      <c r="C29" s="29">
        <f>(1/12)*D6*D5^3+(2/3)*D7*D8^3+(1/2)*D7*D8*D5*(D5+2*D8)</f>
        <v>1.6670000000000001E-4</v>
      </c>
      <c r="D29" s="12" t="s">
        <v>62</v>
      </c>
    </row>
    <row r="30" spans="1:4" x14ac:dyDescent="0.25">
      <c r="A30" s="17" t="s">
        <v>47</v>
      </c>
      <c r="B30" s="11" t="s">
        <v>56</v>
      </c>
      <c r="C30" s="29">
        <f>19+77*C28</f>
        <v>19.693000000000001</v>
      </c>
      <c r="D30" s="12" t="s">
        <v>63</v>
      </c>
    </row>
    <row r="31" spans="1:4" x14ac:dyDescent="0.25">
      <c r="A31" s="17" t="s">
        <v>48</v>
      </c>
      <c r="B31" s="11" t="s">
        <v>54</v>
      </c>
      <c r="C31" s="29">
        <f>C13*(2*C21+C30*C13)/8</f>
        <v>2188.515625</v>
      </c>
      <c r="D31" s="12" t="s">
        <v>64</v>
      </c>
    </row>
    <row r="32" spans="1:4" x14ac:dyDescent="0.25">
      <c r="A32" s="17" t="s">
        <v>49</v>
      </c>
      <c r="B32" s="11" t="s">
        <v>57</v>
      </c>
      <c r="C32" s="29">
        <f>C31*(D5/2+D8)/(1000*C29)</f>
        <v>2100.5548890221953</v>
      </c>
      <c r="D32" s="12" t="s">
        <v>29</v>
      </c>
    </row>
    <row r="33" spans="1:5" x14ac:dyDescent="0.25">
      <c r="A33" s="17" t="s">
        <v>50</v>
      </c>
      <c r="B33" s="11" t="s">
        <v>58</v>
      </c>
      <c r="C33" s="29">
        <f>(C22+C30*C13)/2</f>
        <v>323.66250000000002</v>
      </c>
      <c r="D33" s="12" t="s">
        <v>30</v>
      </c>
    </row>
    <row r="34" spans="1:5" x14ac:dyDescent="0.25">
      <c r="A34" s="17" t="s">
        <v>51</v>
      </c>
      <c r="B34" s="11" t="s">
        <v>59</v>
      </c>
      <c r="C34" s="29">
        <f>C13^3*(8*C21+5*C30*C13)/(384*C14*C29*1000000)</f>
        <v>3.8283184601918903</v>
      </c>
      <c r="D34" s="12" t="s">
        <v>16</v>
      </c>
    </row>
    <row r="35" spans="1:5" ht="15.75" thickBot="1" x14ac:dyDescent="0.3">
      <c r="A35" s="18" t="s">
        <v>52</v>
      </c>
      <c r="B35" s="15" t="s">
        <v>60</v>
      </c>
      <c r="C35" s="30">
        <f>C33/(1000*D5*D6)</f>
        <v>107.8875</v>
      </c>
      <c r="D35" s="16" t="s">
        <v>29</v>
      </c>
    </row>
    <row r="37" spans="1:5" ht="15.75" thickBot="1" x14ac:dyDescent="0.3"/>
    <row r="38" spans="1:5" ht="15.75" thickBot="1" x14ac:dyDescent="0.3">
      <c r="A38" s="19" t="s">
        <v>65</v>
      </c>
      <c r="B38" s="20"/>
      <c r="C38" s="20"/>
      <c r="D38" s="21"/>
    </row>
    <row r="39" spans="1:5" ht="15.75" thickBot="1" x14ac:dyDescent="0.3">
      <c r="A39" s="22" t="s">
        <v>2</v>
      </c>
      <c r="B39" s="8" t="s">
        <v>4</v>
      </c>
      <c r="C39" s="8" t="s">
        <v>44</v>
      </c>
      <c r="D39" s="9" t="s">
        <v>7</v>
      </c>
    </row>
    <row r="40" spans="1:5" ht="15.75" thickBot="1" x14ac:dyDescent="0.3">
      <c r="A40" s="18" t="s">
        <v>66</v>
      </c>
      <c r="B40" s="15" t="s">
        <v>67</v>
      </c>
      <c r="C40" s="30">
        <f>C28*C13</f>
        <v>0.22500000000000003</v>
      </c>
      <c r="D40" s="16" t="s">
        <v>68</v>
      </c>
    </row>
    <row r="42" spans="1:5" ht="15.75" thickBot="1" x14ac:dyDescent="0.3"/>
    <row r="43" spans="1:5" ht="15.75" thickBot="1" x14ac:dyDescent="0.3">
      <c r="A43" s="1" t="s">
        <v>69</v>
      </c>
      <c r="B43" s="2"/>
      <c r="C43" s="2"/>
      <c r="D43" s="2"/>
      <c r="E43" s="3"/>
    </row>
    <row r="44" spans="1:5" ht="15.75" thickBot="1" x14ac:dyDescent="0.3">
      <c r="A44" s="7" t="s">
        <v>2</v>
      </c>
      <c r="B44" s="8" t="s">
        <v>70</v>
      </c>
      <c r="C44" s="8" t="s">
        <v>71</v>
      </c>
      <c r="D44" s="8" t="s">
        <v>72</v>
      </c>
      <c r="E44" s="9" t="s">
        <v>2</v>
      </c>
    </row>
    <row r="45" spans="1:5" x14ac:dyDescent="0.25">
      <c r="A45" s="26" t="s">
        <v>49</v>
      </c>
      <c r="B45" s="31">
        <f>C32/C16</f>
        <v>14.577063768370541</v>
      </c>
      <c r="C45" s="27" t="s">
        <v>78</v>
      </c>
      <c r="D45" s="27">
        <v>1</v>
      </c>
      <c r="E45" s="28" t="s">
        <v>35</v>
      </c>
    </row>
    <row r="46" spans="1:5" x14ac:dyDescent="0.25">
      <c r="A46" s="17" t="s">
        <v>73</v>
      </c>
      <c r="B46" s="29">
        <f>C32/C18</f>
        <v>25.952356374768012</v>
      </c>
      <c r="C46" s="11" t="s">
        <v>78</v>
      </c>
      <c r="D46" s="11">
        <v>1</v>
      </c>
      <c r="E46" s="24" t="s">
        <v>37</v>
      </c>
    </row>
    <row r="47" spans="1:5" x14ac:dyDescent="0.25">
      <c r="A47" s="17" t="s">
        <v>74</v>
      </c>
      <c r="B47" s="29">
        <f>C32/C19</f>
        <v>0.51818979707674961</v>
      </c>
      <c r="C47" s="11" t="s">
        <v>78</v>
      </c>
      <c r="D47" s="11">
        <v>1</v>
      </c>
      <c r="E47" s="24" t="s">
        <v>38</v>
      </c>
    </row>
    <row r="48" spans="1:5" x14ac:dyDescent="0.25">
      <c r="A48" s="17" t="s">
        <v>75</v>
      </c>
      <c r="B48" s="29">
        <f>C35/C17</f>
        <v>1.2478313671061763</v>
      </c>
      <c r="C48" s="11" t="s">
        <v>78</v>
      </c>
      <c r="D48" s="11">
        <v>1</v>
      </c>
      <c r="E48" s="24" t="s">
        <v>36</v>
      </c>
    </row>
    <row r="49" spans="1:5" x14ac:dyDescent="0.25">
      <c r="A49" s="17" t="s">
        <v>76</v>
      </c>
      <c r="B49" s="29">
        <f>C34/C23</f>
        <v>122.50619072614049</v>
      </c>
      <c r="C49" s="11" t="s">
        <v>78</v>
      </c>
      <c r="D49" s="11">
        <v>1</v>
      </c>
      <c r="E49" s="24" t="s">
        <v>42</v>
      </c>
    </row>
    <row r="50" spans="1:5" ht="15.75" thickBot="1" x14ac:dyDescent="0.3">
      <c r="A50" s="18" t="s">
        <v>77</v>
      </c>
      <c r="B50" s="30">
        <f>C32/C20</f>
        <v>16.474940306056435</v>
      </c>
      <c r="C50" s="15" t="s">
        <v>78</v>
      </c>
      <c r="D50" s="15">
        <v>1</v>
      </c>
      <c r="E50" s="25" t="s">
        <v>39</v>
      </c>
    </row>
  </sheetData>
  <mergeCells count="5">
    <mergeCell ref="A3:F3"/>
    <mergeCell ref="A11:D11"/>
    <mergeCell ref="A26:D26"/>
    <mergeCell ref="A38:D38"/>
    <mergeCell ref="A43:E4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Alverlando Ricardo</dc:creator>
  <cp:lastModifiedBy>Alverlando Ricardo</cp:lastModifiedBy>
  <dcterms:created xsi:type="dcterms:W3CDTF">2023-01-06T13:44:57Z</dcterms:created>
  <dcterms:modified xsi:type="dcterms:W3CDTF">2023-01-06T18:39:11Z</dcterms:modified>
</cp:coreProperties>
</file>